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1"/>
  </bookViews>
  <sheets>
    <sheet name="Répartition énergie" sheetId="1" r:id="rId1"/>
    <sheet name="VMC" sheetId="2" r:id="rId2"/>
    <sheet name="Graphe synthèse" sheetId="3" r:id="rId3"/>
  </sheets>
  <definedNames>
    <definedName name="_xlnm.Print_Area" localSheetId="1">'VMC'!$A$1:$G$29</definedName>
  </definedNames>
  <calcPr fullCalcOnLoad="1"/>
</workbook>
</file>

<file path=xl/sharedStrings.xml><?xml version="1.0" encoding="utf-8"?>
<sst xmlns="http://schemas.openxmlformats.org/spreadsheetml/2006/main" count="76" uniqueCount="71">
  <si>
    <t>Répartition énergie</t>
  </si>
  <si>
    <t>Appareil</t>
  </si>
  <si>
    <t>Économie</t>
  </si>
  <si>
    <t>Sources</t>
  </si>
  <si>
    <t>ADEME 06</t>
  </si>
  <si>
    <t>CREDOC 08</t>
  </si>
  <si>
    <t>RGP (rennes)</t>
  </si>
  <si>
    <t>Terr. Energie 03</t>
  </si>
  <si>
    <t>Obs. Energ. 98</t>
  </si>
  <si>
    <t>Quebec 06</t>
  </si>
  <si>
    <t>EDF</t>
  </si>
  <si>
    <t>Chauffage</t>
  </si>
  <si>
    <t>VMC-DF</t>
  </si>
  <si>
    <t>Eau chaude</t>
  </si>
  <si>
    <t>CESI</t>
  </si>
  <si>
    <t>Cuisson</t>
  </si>
  <si>
    <t>Autres</t>
  </si>
  <si>
    <t>Résidentiel</t>
  </si>
  <si>
    <t>http://www.edf.com/html/panorama/conso/usages.html</t>
  </si>
  <si>
    <t>Dont.. (?)</t>
  </si>
  <si>
    <t>Loisirs</t>
  </si>
  <si>
    <t>Froid</t>
  </si>
  <si>
    <t>Lavage</t>
  </si>
  <si>
    <t>Eclairage</t>
  </si>
  <si>
    <t>Tertiaire</t>
  </si>
  <si>
    <t>VMC double-flux</t>
  </si>
  <si>
    <t>VMC simple</t>
  </si>
  <si>
    <t>Marques</t>
  </si>
  <si>
    <t>Autogyre DF "pavillon air" 90</t>
  </si>
  <si>
    <t>ALDES Flee 90</t>
  </si>
  <si>
    <t>Atlantic "Duolix"</t>
  </si>
  <si>
    <t>Akor HR</t>
  </si>
  <si>
    <t>Codume HRU Eco-Fan3</t>
  </si>
  <si>
    <t>VMC hygroréglable B</t>
  </si>
  <si>
    <t>Puissance absorbée PV (W)</t>
  </si>
  <si>
    <t>Puissance absorbée GV (W)</t>
  </si>
  <si>
    <t>Débit d'air PV (m3/h)</t>
  </si>
  <si>
    <t>Débit d'air GV</t>
  </si>
  <si>
    <t>Rendement PV (%)</t>
  </si>
  <si>
    <t>Rendement GV (%)</t>
  </si>
  <si>
    <t>Bruit PV (dB)</t>
  </si>
  <si>
    <t>Bruit GV (dB)</t>
  </si>
  <si>
    <t>Prix VMC (bloc ventilo)</t>
  </si>
  <si>
    <t>Prix Diffuseur</t>
  </si>
  <si>
    <t>Prix total</t>
  </si>
  <si>
    <t>Accessoires</t>
  </si>
  <si>
    <t>8 extr. + 7 insuf. + gaines</t>
  </si>
  <si>
    <t>Kit P 10</t>
  </si>
  <si>
    <t>Fonctionnement</t>
  </si>
  <si>
    <t>2 bloc, 2 moteurs</t>
  </si>
  <si>
    <t>Extract + Insufflation</t>
  </si>
  <si>
    <t>623 € de gaines inclus</t>
  </si>
  <si>
    <t>consommation annuelle (kW)</t>
  </si>
  <si>
    <t>22h PV + 2h GV</t>
  </si>
  <si>
    <t>Facture de chauffage annuelle</t>
  </si>
  <si>
    <t>voir feuille 1</t>
  </si>
  <si>
    <t>gain annuel (facture 20%)*Rendement</t>
  </si>
  <si>
    <t>Facture consommation</t>
  </si>
  <si>
    <t>Economie annuelle</t>
  </si>
  <si>
    <t>Prix total 5 ans (prix+(facture-économie))</t>
  </si>
  <si>
    <t>Coef. Augment. Tarif</t>
  </si>
  <si>
    <t>Prix total 10 ans (facture*1,12 augment.)</t>
  </si>
  <si>
    <t>Prix total 15 ans (facture*1,2)</t>
  </si>
  <si>
    <t>Prix total 20 ans (facture*1,4)</t>
  </si>
  <si>
    <t>L'achat d'une VMC double-flux se rentabilise autour 10 ans. 
En revanche, on doit la changer tous les 15-20 ans !!! la différence entre une bonne VMC DF et une VMC DF moins chère  ne s'amortit pas. 
Enfin, la consommation d'une VMC ne représente rien en regard du gain.</t>
  </si>
  <si>
    <t>VMC de base</t>
  </si>
  <si>
    <t>Autogyre</t>
  </si>
  <si>
    <t>Aldes</t>
  </si>
  <si>
    <t>Atlantic</t>
  </si>
  <si>
    <t>Akor</t>
  </si>
  <si>
    <t>Codume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</si>
</sst>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&quot; €&quot;;[RED]\-#,##0&quot; €&quot;"/>
    <numFmt numFmtId="166" formatCode="#,##0.00\ [$€-40C];[RED]\-#,##0.00\ [$€-40C]"/>
    <numFmt numFmtId="167" formatCode="0%"/>
    <numFmt numFmtId="168" formatCode="0.00%"/>
    <numFmt numFmtId="169" formatCode="#,##0.00\ [$€-40C];[RED]\-#,##0.00\ [$€-40C]"/>
    <numFmt numFmtId="170" formatCode="0.00"/>
    <numFmt numFmtId="171" formatCode="#,##0.00&quot; €&quot;"/>
    <numFmt numFmtId="172" formatCode="#,##0.00&quot; €&quot;;[RED]\-#,##0.00&quot; €&quot;"/>
    <numFmt numFmtId="173" formatCode="#,##0\ [$€-40C];[RED]\-#,##0\ [$€-40C]"/>
    <numFmt numFmtId="174" formatCode="#,##0"/>
  </numFmts>
  <fonts count="13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3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5" fontId="0" fillId="2" borderId="1" xfId="0" applyNumberFormat="1" applyFill="1" applyBorder="1" applyAlignment="1">
      <alignment/>
    </xf>
    <xf numFmtId="166" fontId="0" fillId="0" borderId="0" xfId="0" applyNumberFormat="1" applyFont="1" applyAlignment="1">
      <alignment/>
    </xf>
    <xf numFmtId="164" fontId="0" fillId="3" borderId="2" xfId="0" applyFont="1" applyFill="1" applyBorder="1" applyAlignment="1">
      <alignment horizontal="right"/>
    </xf>
    <xf numFmtId="164" fontId="1" fillId="3" borderId="3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164" fontId="0" fillId="0" borderId="2" xfId="0" applyBorder="1" applyAlignment="1">
      <alignment/>
    </xf>
    <xf numFmtId="167" fontId="0" fillId="0" borderId="3" xfId="0" applyNumberFormat="1" applyBorder="1" applyAlignment="1">
      <alignment/>
    </xf>
    <xf numFmtId="167" fontId="0" fillId="0" borderId="4" xfId="0" applyNumberFormat="1" applyBorder="1" applyAlignment="1">
      <alignment/>
    </xf>
    <xf numFmtId="168" fontId="0" fillId="0" borderId="1" xfId="0" applyNumberFormat="1" applyFont="1" applyBorder="1" applyAlignment="1">
      <alignment/>
    </xf>
    <xf numFmtId="164" fontId="0" fillId="0" borderId="2" xfId="0" applyFont="1" applyBorder="1" applyAlignment="1">
      <alignment horizontal="right"/>
    </xf>
    <xf numFmtId="168" fontId="0" fillId="0" borderId="3" xfId="0" applyNumberFormat="1" applyBorder="1" applyAlignment="1">
      <alignment/>
    </xf>
    <xf numFmtId="164" fontId="1" fillId="0" borderId="5" xfId="0" applyFont="1" applyBorder="1" applyAlignment="1">
      <alignment horizontal="center"/>
    </xf>
    <xf numFmtId="167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164" fontId="1" fillId="0" borderId="8" xfId="0" applyFont="1" applyFill="1" applyBorder="1" applyAlignment="1">
      <alignment horizontal="center"/>
    </xf>
    <xf numFmtId="164" fontId="1" fillId="4" borderId="8" xfId="0" applyFont="1" applyFill="1" applyBorder="1" applyAlignment="1">
      <alignment horizontal="center"/>
    </xf>
    <xf numFmtId="164" fontId="1" fillId="5" borderId="8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8" xfId="0" applyFont="1" applyBorder="1" applyAlignment="1">
      <alignment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8" xfId="0" applyFont="1" applyBorder="1" applyAlignment="1">
      <alignment/>
    </xf>
    <xf numFmtId="164" fontId="0" fillId="0" borderId="8" xfId="0" applyFill="1" applyBorder="1" applyAlignment="1">
      <alignment/>
    </xf>
    <xf numFmtId="164" fontId="0" fillId="0" borderId="0" xfId="0" applyNumberFormat="1" applyAlignment="1">
      <alignment/>
    </xf>
    <xf numFmtId="167" fontId="0" fillId="0" borderId="8" xfId="0" applyNumberFormat="1" applyBorder="1" applyAlignment="1">
      <alignment/>
    </xf>
    <xf numFmtId="168" fontId="0" fillId="0" borderId="8" xfId="0" applyNumberFormat="1" applyBorder="1" applyAlignment="1">
      <alignment/>
    </xf>
    <xf numFmtId="164" fontId="0" fillId="0" borderId="9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4" fontId="0" fillId="0" borderId="12" xfId="0" applyFont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4" fontId="4" fillId="0" borderId="8" xfId="0" applyFont="1" applyBorder="1" applyAlignment="1">
      <alignment horizontal="center"/>
    </xf>
    <xf numFmtId="170" fontId="0" fillId="0" borderId="0" xfId="0" applyNumberFormat="1" applyAlignment="1">
      <alignment/>
    </xf>
    <xf numFmtId="164" fontId="5" fillId="0" borderId="0" xfId="0" applyFont="1" applyAlignment="1">
      <alignment horizontal="right"/>
    </xf>
    <xf numFmtId="165" fontId="0" fillId="3" borderId="0" xfId="0" applyNumberFormat="1" applyFill="1" applyAlignment="1">
      <alignment/>
    </xf>
    <xf numFmtId="165" fontId="6" fillId="0" borderId="0" xfId="0" applyNumberFormat="1" applyFont="1" applyAlignment="1">
      <alignment/>
    </xf>
    <xf numFmtId="164" fontId="7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8" fillId="0" borderId="0" xfId="0" applyFont="1" applyAlignment="1">
      <alignment horizontal="right"/>
    </xf>
    <xf numFmtId="171" fontId="0" fillId="0" borderId="0" xfId="0" applyNumberFormat="1" applyAlignment="1">
      <alignment/>
    </xf>
    <xf numFmtId="164" fontId="7" fillId="0" borderId="0" xfId="0" applyFont="1" applyAlignment="1">
      <alignment/>
    </xf>
    <xf numFmtId="17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64" fontId="9" fillId="0" borderId="8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73" fontId="0" fillId="0" borderId="1" xfId="0" applyNumberFormat="1" applyBorder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i val="0"/>
        <u val="none"/>
        <color rgb="FF800000"/>
      </font>
      <border/>
    </dxf>
    <dxf>
      <font>
        <b val="0"/>
        <i val="0"/>
        <u val="none"/>
        <color rgb="FF00AE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83CAFF"/>
      <rgbColor rgb="00000080"/>
      <rgbColor rgb="00FF00FF"/>
      <rgbColor rgb="00E6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320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579D1C"/>
      <rgbColor rgb="00003300"/>
      <rgbColor rgb="00333300"/>
      <rgbColor rgb="00FF420E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'Répartition énergie'!$A$2:$A$5</c:f>
              <c:strCache/>
            </c:strRef>
          </c:cat>
          <c:val>
            <c:numRef>
              <c:f>'Répartition énergie'!$B$2:$B$5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Amortissement VMC Double-Flux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'Graphe synthèse'!$B$1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'Graphe synthèse'!$A$2:$A$5</c:f>
              <c:numCache/>
            </c:numRef>
          </c:xVal>
          <c:yVal>
            <c:numRef>
              <c:f>'Graphe synthèse'!$B$2:$B$5</c:f>
              <c:numCache/>
            </c:numRef>
          </c:yVal>
          <c:smooth val="0"/>
        </c:ser>
        <c:ser>
          <c:idx val="1"/>
          <c:order val="1"/>
          <c:tx>
            <c:strRef>
              <c:f>'Graphe synthèse'!$C$1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'Graphe synthèse'!$A$2:$A$5</c:f>
              <c:numCache/>
            </c:numRef>
          </c:xVal>
          <c:yVal>
            <c:numRef>
              <c:f>'Graphe synthèse'!$C$2:$C$5</c:f>
              <c:numCache/>
            </c:numRef>
          </c:yVal>
          <c:smooth val="0"/>
        </c:ser>
        <c:ser>
          <c:idx val="2"/>
          <c:order val="2"/>
          <c:tx>
            <c:strRef>
              <c:f>'Graphe synthèse'!$D$1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'Graphe synthèse'!$A$2:$A$5</c:f>
              <c:numCache/>
            </c:numRef>
          </c:xVal>
          <c:yVal>
            <c:numRef>
              <c:f>'Graphe synthèse'!$D$2:$D$5</c:f>
              <c:numCache/>
            </c:numRef>
          </c:yVal>
          <c:smooth val="0"/>
        </c:ser>
        <c:ser>
          <c:idx val="3"/>
          <c:order val="3"/>
          <c:tx>
            <c:strRef>
              <c:f>'Graphe synthèse'!$E$1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'Graphe synthèse'!$A$2:$A$5</c:f>
              <c:numCache/>
            </c:numRef>
          </c:xVal>
          <c:yVal>
            <c:numRef>
              <c:f>'Graphe synthèse'!$E$2:$E$5</c:f>
              <c:numCache/>
            </c:numRef>
          </c:yVal>
          <c:smooth val="0"/>
        </c:ser>
        <c:ser>
          <c:idx val="4"/>
          <c:order val="4"/>
          <c:tx>
            <c:strRef>
              <c:f>'Graphe synthèse'!$F$1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'Graphe synthèse'!$A$2:$A$5</c:f>
              <c:numCache/>
            </c:numRef>
          </c:xVal>
          <c:yVal>
            <c:numRef>
              <c:f>'Graphe synthèse'!$F$2:$F$5</c:f>
              <c:numCache/>
            </c:numRef>
          </c:yVal>
          <c:smooth val="0"/>
        </c:ser>
        <c:ser>
          <c:idx val="5"/>
          <c:order val="5"/>
          <c:tx>
            <c:strRef>
              <c:f>'Graphe synthèse'!$G$1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'Graphe synthèse'!$A$2:$A$5</c:f>
              <c:numCache/>
            </c:numRef>
          </c:xVal>
          <c:yVal>
            <c:numRef>
              <c:f>'Graphe synthèse'!$G$2:$G$5</c:f>
              <c:numCache/>
            </c:numRef>
          </c:yVal>
          <c:smooth val="0"/>
        </c:ser>
        <c:axId val="56381875"/>
        <c:axId val="37674828"/>
      </c:scatterChart>
      <c:valAx>
        <c:axId val="56381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74828"/>
        <c:crossesAt val="0"/>
        <c:crossBetween val="midCat"/>
        <c:dispUnits/>
      </c:valAx>
      <c:valAx>
        <c:axId val="37674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rPr>
                  <a:t>Couts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E6E6E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1875"/>
        <c:crosses val="autoZero"/>
        <c:crossBetween val="midCat"/>
        <c:dispUnits/>
        <c:majorUnit val="1000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</xdr:row>
      <xdr:rowOff>152400</xdr:rowOff>
    </xdr:from>
    <xdr:to>
      <xdr:col>5</xdr:col>
      <xdr:colOff>304800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52400" y="1123950"/>
        <a:ext cx="39624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19</xdr:row>
      <xdr:rowOff>57150</xdr:rowOff>
    </xdr:from>
    <xdr:to>
      <xdr:col>11</xdr:col>
      <xdr:colOff>619125</xdr:colOff>
      <xdr:row>44</xdr:row>
      <xdr:rowOff>142875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133725"/>
          <a:ext cx="5238750" cy="413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104775</xdr:rowOff>
    </xdr:from>
    <xdr:to>
      <xdr:col>7</xdr:col>
      <xdr:colOff>142875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76200" y="914400"/>
        <a:ext cx="85344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K16" sqref="K16"/>
    </sheetView>
  </sheetViews>
  <sheetFormatPr defaultColWidth="11.421875" defaultRowHeight="12.75"/>
  <cols>
    <col min="9" max="15" width="14.57421875" style="0" customWidth="1"/>
  </cols>
  <sheetData>
    <row r="1" spans="1:15" ht="12.75">
      <c r="A1" s="1" t="s">
        <v>0</v>
      </c>
      <c r="B1" s="1"/>
      <c r="C1" s="2">
        <v>1400</v>
      </c>
      <c r="E1" t="s">
        <v>1</v>
      </c>
      <c r="G1" s="3" t="s">
        <v>2</v>
      </c>
      <c r="H1" s="4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6" t="s">
        <v>10</v>
      </c>
    </row>
    <row r="2" spans="1:15" ht="12.75">
      <c r="A2" s="7" t="s">
        <v>11</v>
      </c>
      <c r="B2" s="8">
        <v>0.7</v>
      </c>
      <c r="C2" s="9">
        <f>B2*$C$1</f>
        <v>979.9999999999999</v>
      </c>
      <c r="E2" t="s">
        <v>12</v>
      </c>
      <c r="F2" s="10">
        <v>0.15</v>
      </c>
      <c r="G2" s="3">
        <f>$C$2*F2</f>
        <v>146.99999999999997</v>
      </c>
      <c r="H2" s="11"/>
      <c r="I2" s="12">
        <v>0.72</v>
      </c>
      <c r="J2" s="12">
        <v>0.7</v>
      </c>
      <c r="K2" s="12">
        <v>0.43</v>
      </c>
      <c r="L2" s="12">
        <v>0.75</v>
      </c>
      <c r="M2" s="12">
        <v>0.68</v>
      </c>
      <c r="N2" s="12">
        <v>0.58</v>
      </c>
      <c r="O2" s="13">
        <v>0.31</v>
      </c>
    </row>
    <row r="3" spans="1:15" ht="12.75">
      <c r="A3" s="7" t="s">
        <v>13</v>
      </c>
      <c r="B3" s="8">
        <v>0.1</v>
      </c>
      <c r="C3" s="9">
        <f>B3*$C$1</f>
        <v>140</v>
      </c>
      <c r="E3" t="s">
        <v>14</v>
      </c>
      <c r="F3" s="10">
        <v>0.4</v>
      </c>
      <c r="G3" s="3">
        <f>$C$3*F3</f>
        <v>56</v>
      </c>
      <c r="H3" s="11"/>
      <c r="I3" s="12">
        <v>0.11</v>
      </c>
      <c r="J3" s="12">
        <v>0.1</v>
      </c>
      <c r="K3" s="12">
        <v>0.12</v>
      </c>
      <c r="L3" s="12">
        <v>0.08</v>
      </c>
      <c r="M3" s="12">
        <v>0.15</v>
      </c>
      <c r="N3" s="12">
        <v>0.17</v>
      </c>
      <c r="O3" s="13">
        <v>0.15</v>
      </c>
    </row>
    <row r="4" spans="1:15" ht="12.75">
      <c r="A4" s="7" t="s">
        <v>15</v>
      </c>
      <c r="B4" s="8">
        <v>0.05</v>
      </c>
      <c r="C4" s="9">
        <f>B4*$C$1</f>
        <v>70</v>
      </c>
      <c r="G4" s="3"/>
      <c r="H4" s="11"/>
      <c r="I4" s="12">
        <v>0.06</v>
      </c>
      <c r="J4" s="12">
        <v>0.05</v>
      </c>
      <c r="K4" s="12">
        <v>0.05</v>
      </c>
      <c r="L4" s="12">
        <v>0.06</v>
      </c>
      <c r="M4" s="12">
        <v>0.05</v>
      </c>
      <c r="N4" s="12">
        <v>0.19</v>
      </c>
      <c r="O4" s="13">
        <v>0.08</v>
      </c>
    </row>
    <row r="5" spans="1:15" ht="12.75">
      <c r="A5" s="7" t="s">
        <v>16</v>
      </c>
      <c r="B5" s="8">
        <v>0.15</v>
      </c>
      <c r="C5" s="9">
        <f>B5*$C$1</f>
        <v>210</v>
      </c>
      <c r="G5" s="3"/>
      <c r="H5" s="11"/>
      <c r="I5" s="12">
        <v>0.11</v>
      </c>
      <c r="J5" s="12">
        <v>0.13</v>
      </c>
      <c r="K5" s="12">
        <v>0.4</v>
      </c>
      <c r="L5" s="12">
        <v>0.11</v>
      </c>
      <c r="M5" s="12">
        <v>0.12</v>
      </c>
      <c r="N5" s="12">
        <v>0.06</v>
      </c>
      <c r="O5" s="13">
        <v>0.46</v>
      </c>
    </row>
    <row r="6" spans="1:15" ht="12.75">
      <c r="A6" s="7"/>
      <c r="B6" s="14">
        <f>SUM(B2:B5)</f>
        <v>1</v>
      </c>
      <c r="C6" s="9">
        <f>SUM(C2:C5)</f>
        <v>1400</v>
      </c>
      <c r="H6" s="15" t="s">
        <v>16</v>
      </c>
      <c r="I6" s="12">
        <v>0</v>
      </c>
      <c r="J6" s="12">
        <v>0.02</v>
      </c>
      <c r="K6" s="12">
        <v>0</v>
      </c>
      <c r="L6" s="12">
        <v>0</v>
      </c>
      <c r="M6" s="12">
        <v>0</v>
      </c>
      <c r="N6" s="12"/>
      <c r="O6" s="13"/>
    </row>
    <row r="7" spans="8:15" ht="12.75">
      <c r="H7" s="11"/>
      <c r="I7" s="16">
        <f>SUM(I2:I6)</f>
        <v>1</v>
      </c>
      <c r="J7" s="16">
        <f>SUM(J2:J6)</f>
        <v>1</v>
      </c>
      <c r="K7" s="16">
        <f>SUM(K2:K6)</f>
        <v>1</v>
      </c>
      <c r="L7" s="16">
        <f>SUM(L2:L6)</f>
        <v>1</v>
      </c>
      <c r="M7" s="16">
        <f>SUM(M2:M6)</f>
        <v>1</v>
      </c>
      <c r="N7" s="16">
        <f>SUM(N2:N6)</f>
        <v>1</v>
      </c>
      <c r="O7" s="16">
        <f>SUM(O2:O6)</f>
        <v>1</v>
      </c>
    </row>
    <row r="8" spans="9:12" ht="12.75">
      <c r="I8" s="10"/>
      <c r="L8" t="s">
        <v>17</v>
      </c>
    </row>
    <row r="9" spans="9:15" ht="12.75">
      <c r="I9" s="10"/>
      <c r="O9" t="s">
        <v>18</v>
      </c>
    </row>
    <row r="10" ht="12.75">
      <c r="L10" s="17" t="s">
        <v>7</v>
      </c>
    </row>
    <row r="11" spans="7:12" ht="12.75">
      <c r="G11" s="3" t="s">
        <v>19</v>
      </c>
      <c r="H11" t="s">
        <v>20</v>
      </c>
      <c r="I11" s="10">
        <v>0.11</v>
      </c>
      <c r="L11" s="18">
        <v>0.3</v>
      </c>
    </row>
    <row r="12" spans="8:12" ht="12.75">
      <c r="H12" t="s">
        <v>21</v>
      </c>
      <c r="I12" s="10">
        <v>0.06</v>
      </c>
      <c r="L12" s="18">
        <v>0</v>
      </c>
    </row>
    <row r="13" spans="8:12" ht="12.75">
      <c r="H13" t="s">
        <v>22</v>
      </c>
      <c r="I13" s="10">
        <v>0.05</v>
      </c>
      <c r="L13" s="18">
        <v>0.38</v>
      </c>
    </row>
    <row r="14" spans="8:12" ht="12.75">
      <c r="H14" t="s">
        <v>16</v>
      </c>
      <c r="I14" s="10">
        <v>0.07</v>
      </c>
      <c r="L14" s="18">
        <v>0</v>
      </c>
    </row>
    <row r="15" spans="8:12" ht="12.75">
      <c r="H15" t="s">
        <v>23</v>
      </c>
      <c r="I15" s="10">
        <v>0.03</v>
      </c>
      <c r="L15" s="18">
        <v>0.32</v>
      </c>
    </row>
    <row r="16" ht="12.75">
      <c r="L16" s="19">
        <f>SUM(L11:L15)</f>
        <v>1</v>
      </c>
    </row>
    <row r="17" ht="12.75">
      <c r="L17" t="s">
        <v>24</v>
      </c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34.421875" style="0" customWidth="1"/>
    <col min="2" max="6" width="18.421875" style="0" customWidth="1"/>
    <col min="7" max="9" width="17.00390625" style="0" customWidth="1"/>
  </cols>
  <sheetData>
    <row r="1" spans="1:9" ht="12.75">
      <c r="A1" s="20"/>
      <c r="B1" s="21" t="s">
        <v>25</v>
      </c>
      <c r="C1" s="21"/>
      <c r="D1" s="21"/>
      <c r="E1" s="21"/>
      <c r="F1" s="21"/>
      <c r="G1" s="22" t="s">
        <v>26</v>
      </c>
      <c r="H1" s="23"/>
      <c r="I1" s="23"/>
    </row>
    <row r="2" spans="1:9" s="27" customFormat="1" ht="24.75">
      <c r="A2" s="24" t="s">
        <v>27</v>
      </c>
      <c r="B2" s="25" t="s">
        <v>28</v>
      </c>
      <c r="C2" s="25" t="s">
        <v>29</v>
      </c>
      <c r="D2" s="25" t="s">
        <v>30</v>
      </c>
      <c r="E2" s="25" t="s">
        <v>31</v>
      </c>
      <c r="F2" s="25" t="s">
        <v>32</v>
      </c>
      <c r="G2" s="25" t="s">
        <v>33</v>
      </c>
      <c r="H2" s="26"/>
      <c r="I2" s="26"/>
    </row>
    <row r="3" spans="1:9" ht="12.75">
      <c r="A3" s="28" t="s">
        <v>34</v>
      </c>
      <c r="B3" s="28">
        <v>60</v>
      </c>
      <c r="C3" s="28">
        <v>35</v>
      </c>
      <c r="D3" s="28">
        <v>42</v>
      </c>
      <c r="E3" s="28">
        <v>12</v>
      </c>
      <c r="F3" s="28">
        <v>14</v>
      </c>
      <c r="G3" s="29">
        <v>25</v>
      </c>
      <c r="I3" s="30"/>
    </row>
    <row r="4" spans="1:7" ht="12.75">
      <c r="A4" s="28" t="s">
        <v>35</v>
      </c>
      <c r="B4" s="28">
        <f>2*70</f>
        <v>140</v>
      </c>
      <c r="C4" s="28">
        <v>105</v>
      </c>
      <c r="D4" s="28">
        <v>78</v>
      </c>
      <c r="E4" s="28">
        <v>150</v>
      </c>
      <c r="F4" s="28">
        <v>172</v>
      </c>
      <c r="G4" s="29">
        <v>37</v>
      </c>
    </row>
    <row r="5" spans="1:7" ht="12.75">
      <c r="A5" s="28" t="s">
        <v>36</v>
      </c>
      <c r="B5" s="28">
        <v>135</v>
      </c>
      <c r="C5" s="28">
        <v>90</v>
      </c>
      <c r="D5" s="28">
        <v>120</v>
      </c>
      <c r="E5" s="28">
        <v>75</v>
      </c>
      <c r="F5" s="28">
        <v>75</v>
      </c>
      <c r="G5" s="28"/>
    </row>
    <row r="6" spans="1:7" ht="12.75">
      <c r="A6" s="28" t="s">
        <v>37</v>
      </c>
      <c r="B6" s="28">
        <v>225</v>
      </c>
      <c r="C6" s="28">
        <v>210</v>
      </c>
      <c r="D6" s="28">
        <v>200</v>
      </c>
      <c r="E6" s="28">
        <v>270</v>
      </c>
      <c r="F6" s="28">
        <v>325</v>
      </c>
      <c r="G6" s="28"/>
    </row>
    <row r="7" spans="1:7" ht="12.75">
      <c r="A7" s="28" t="s">
        <v>38</v>
      </c>
      <c r="B7" s="31">
        <v>0.9</v>
      </c>
      <c r="C7" s="31">
        <v>0.95</v>
      </c>
      <c r="D7" s="31">
        <v>0.92</v>
      </c>
      <c r="E7" s="31">
        <v>0.95</v>
      </c>
      <c r="F7" s="31">
        <v>0.98</v>
      </c>
      <c r="G7" s="31">
        <v>0</v>
      </c>
    </row>
    <row r="8" spans="1:7" ht="12.75">
      <c r="A8" s="28" t="s">
        <v>39</v>
      </c>
      <c r="B8" s="28"/>
      <c r="C8" s="32">
        <v>0.75</v>
      </c>
      <c r="D8" s="28"/>
      <c r="E8" s="31">
        <v>0.86</v>
      </c>
      <c r="F8" s="31">
        <v>0.92</v>
      </c>
      <c r="G8" s="28"/>
    </row>
    <row r="9" spans="1:7" ht="12.75">
      <c r="A9" s="28" t="s">
        <v>40</v>
      </c>
      <c r="B9" s="28">
        <v>35</v>
      </c>
      <c r="C9" s="28"/>
      <c r="D9" s="28">
        <v>23</v>
      </c>
      <c r="E9" s="28">
        <v>24</v>
      </c>
      <c r="F9" s="28"/>
      <c r="G9" s="29">
        <v>40</v>
      </c>
    </row>
    <row r="10" spans="1:7" ht="12.75">
      <c r="A10" s="28" t="s">
        <v>41</v>
      </c>
      <c r="B10" s="28"/>
      <c r="C10" s="28"/>
      <c r="D10" s="28"/>
      <c r="E10" s="28"/>
      <c r="F10" s="28"/>
      <c r="G10" s="28"/>
    </row>
    <row r="11" spans="1:7" ht="12.75">
      <c r="A11" s="33" t="s">
        <v>42</v>
      </c>
      <c r="B11" s="34">
        <v>752</v>
      </c>
      <c r="C11" s="34"/>
      <c r="D11" s="34"/>
      <c r="E11" s="34"/>
      <c r="F11" s="34"/>
      <c r="G11" s="35">
        <v>250</v>
      </c>
    </row>
    <row r="12" spans="1:7" ht="12.75">
      <c r="A12" s="36" t="s">
        <v>43</v>
      </c>
      <c r="B12" s="37">
        <v>105</v>
      </c>
      <c r="C12" s="37"/>
      <c r="D12" s="37"/>
      <c r="E12" s="37"/>
      <c r="F12" s="37"/>
      <c r="G12" s="38">
        <v>295</v>
      </c>
    </row>
    <row r="13" spans="1:7" ht="12.75">
      <c r="A13" s="39" t="s">
        <v>44</v>
      </c>
      <c r="B13" s="40">
        <f>B11+B12+623</f>
        <v>1480</v>
      </c>
      <c r="C13" s="40">
        <v>2300</v>
      </c>
      <c r="D13" s="40">
        <v>2200</v>
      </c>
      <c r="E13" s="40">
        <f>1900*1.196+200</f>
        <v>2472.4</v>
      </c>
      <c r="F13" s="40">
        <f>1900+200</f>
        <v>2100</v>
      </c>
      <c r="G13" s="41">
        <f>G11+G12</f>
        <v>545</v>
      </c>
    </row>
    <row r="14" spans="1:7" ht="12.75">
      <c r="A14" s="28" t="s">
        <v>45</v>
      </c>
      <c r="B14" s="42" t="s">
        <v>46</v>
      </c>
      <c r="C14" s="42"/>
      <c r="D14" s="42"/>
      <c r="E14" s="42" t="s">
        <v>47</v>
      </c>
      <c r="F14" s="42"/>
      <c r="G14" s="42"/>
    </row>
    <row r="15" spans="1:7" ht="12.75">
      <c r="A15" s="28" t="s">
        <v>48</v>
      </c>
      <c r="B15" s="42" t="s">
        <v>49</v>
      </c>
      <c r="C15" s="42"/>
      <c r="D15" s="42" t="s">
        <v>50</v>
      </c>
      <c r="E15" s="42" t="s">
        <v>50</v>
      </c>
      <c r="F15" s="42"/>
      <c r="G15" s="42"/>
    </row>
    <row r="16" spans="1:7" ht="12.75">
      <c r="A16" s="28"/>
      <c r="B16" s="42" t="s">
        <v>51</v>
      </c>
      <c r="C16" s="42"/>
      <c r="D16" s="42"/>
      <c r="E16" s="42"/>
      <c r="F16" s="42"/>
      <c r="G16" s="42"/>
    </row>
    <row r="18" spans="1:8" ht="12.75">
      <c r="A18" t="s">
        <v>52</v>
      </c>
      <c r="B18" s="43">
        <f>(B3*22+B4*2)*365/1000</f>
        <v>584</v>
      </c>
      <c r="C18" s="43">
        <f>(C3*22+C4*2)*365/1000</f>
        <v>357.7</v>
      </c>
      <c r="D18" s="43">
        <f>(D3*22+D4*2)*365/1000</f>
        <v>394.2</v>
      </c>
      <c r="E18" s="43">
        <f>(E3*22+E4*2)*365/1000</f>
        <v>205.86</v>
      </c>
      <c r="F18" s="43">
        <f>(F3*22+F4*2)*365/1000</f>
        <v>237.98</v>
      </c>
      <c r="G18" s="43">
        <f>(G3*22+G4*2)*365/1000</f>
        <v>227.76</v>
      </c>
      <c r="H18" s="44" t="s">
        <v>53</v>
      </c>
    </row>
    <row r="19" spans="1:8" ht="12.75">
      <c r="A19" t="s">
        <v>54</v>
      </c>
      <c r="B19" s="45">
        <f>'Répartition énergie'!C2</f>
        <v>979.9999999999999</v>
      </c>
      <c r="C19" s="46">
        <f>$B$19</f>
        <v>979.9999999999999</v>
      </c>
      <c r="D19" s="46">
        <f>$B$19</f>
        <v>979.9999999999999</v>
      </c>
      <c r="E19" s="46">
        <f>$B$19</f>
        <v>979.9999999999999</v>
      </c>
      <c r="F19" s="46">
        <f>$B$19</f>
        <v>979.9999999999999</v>
      </c>
      <c r="G19" s="46">
        <f>$B$19</f>
        <v>979.9999999999999</v>
      </c>
      <c r="H19" s="47" t="s">
        <v>55</v>
      </c>
    </row>
    <row r="20" spans="1:8" ht="12.75">
      <c r="A20" t="s">
        <v>56</v>
      </c>
      <c r="B20" s="48">
        <f>B19*0.2*B7</f>
        <v>176.4</v>
      </c>
      <c r="C20" s="48">
        <f>C19*0.2*C7</f>
        <v>186.2</v>
      </c>
      <c r="D20" s="48">
        <f>D19*0.2*D7</f>
        <v>180.32000000000002</v>
      </c>
      <c r="E20" s="48">
        <f>E19*0.2*E7</f>
        <v>186.2</v>
      </c>
      <c r="F20" s="48">
        <f>F19*0.2*F7</f>
        <v>192.07999999999998</v>
      </c>
      <c r="G20" s="48">
        <f>G19*0.2*G7</f>
        <v>0</v>
      </c>
      <c r="H20" s="49" t="s">
        <v>55</v>
      </c>
    </row>
    <row r="21" spans="1:7" ht="12.75">
      <c r="A21" t="s">
        <v>57</v>
      </c>
      <c r="B21" s="50">
        <f>B18*0.11</f>
        <v>64.24</v>
      </c>
      <c r="C21" s="50">
        <f>C18*0.11</f>
        <v>39.347</v>
      </c>
      <c r="D21" s="50">
        <f>D18*0.11</f>
        <v>43.362</v>
      </c>
      <c r="E21" s="50">
        <f>E18*0.11</f>
        <v>22.6446</v>
      </c>
      <c r="F21" s="50">
        <f>F18*0.11</f>
        <v>26.177799999999998</v>
      </c>
      <c r="G21" s="50">
        <f>G18*0.11</f>
        <v>25.0536</v>
      </c>
    </row>
    <row r="22" spans="1:7" ht="12.75">
      <c r="A22" s="47" t="s">
        <v>58</v>
      </c>
      <c r="B22" s="51">
        <f>B20-B21</f>
        <v>112.16000000000001</v>
      </c>
      <c r="C22" s="51">
        <f>C20-C21</f>
        <v>146.85299999999998</v>
      </c>
      <c r="D22" s="51">
        <f>D20-D21</f>
        <v>136.95800000000003</v>
      </c>
      <c r="E22" s="51">
        <f>E20-E21</f>
        <v>163.5554</v>
      </c>
      <c r="F22" s="51">
        <f>F20-F21</f>
        <v>165.9022</v>
      </c>
      <c r="G22" s="51">
        <f>G20-G21</f>
        <v>-25.0536</v>
      </c>
    </row>
    <row r="23" spans="1:8" ht="12.75">
      <c r="A23" t="s">
        <v>59</v>
      </c>
      <c r="B23" s="52">
        <f>B13+5*(B19-B20)+5*B21</f>
        <v>5819.2</v>
      </c>
      <c r="C23" s="52">
        <f>C13+5*(C19-C20)+5*C21</f>
        <v>6465.735</v>
      </c>
      <c r="D23" s="52">
        <f>D13+5*(D19-D20)+5*D21</f>
        <v>6415.21</v>
      </c>
      <c r="E23" s="52">
        <f>E13+5*(E19-E20)+5*E21</f>
        <v>6554.623</v>
      </c>
      <c r="F23" s="52">
        <f>F13+5*(F19-F20)+5*F21</f>
        <v>6170.489</v>
      </c>
      <c r="G23" s="52">
        <f>G13+5*(G19-G20)+5*G21</f>
        <v>5570.267999999999</v>
      </c>
      <c r="H23" s="44" t="s">
        <v>60</v>
      </c>
    </row>
    <row r="24" spans="1:8" ht="12.75">
      <c r="A24" t="s">
        <v>61</v>
      </c>
      <c r="B24" s="52">
        <f>B13+10*(B19-B20)+10*B21*$H$24</f>
        <v>10235.488</v>
      </c>
      <c r="C24" s="52">
        <f>C13+10*(C19-C20)+10*C21*$H$24</f>
        <v>10678.6864</v>
      </c>
      <c r="D24" s="52">
        <f>D13+10*(D19-D20)+10*D21*$H$24</f>
        <v>10682.454399999999</v>
      </c>
      <c r="E24" s="52">
        <f>E13+10*(E19-E20)+10*E21*$H$24</f>
        <v>10664.01952</v>
      </c>
      <c r="F24" s="52">
        <f>F13+10*(F19-F20)+10*F21*$H$24</f>
        <v>10272.39136</v>
      </c>
      <c r="G24" s="52">
        <f>G13+10*(G19-G20)+10*G21*$H$24</f>
        <v>10625.600319999998</v>
      </c>
      <c r="H24">
        <v>1.12</v>
      </c>
    </row>
    <row r="25" spans="1:8" ht="12.75">
      <c r="A25" t="s">
        <v>62</v>
      </c>
      <c r="B25" s="53">
        <f>B13+15*(B19-B20)+15*B21*$H$25</f>
        <v>14690.319999999998</v>
      </c>
      <c r="C25" s="53">
        <f>C13+15*(C19-C20)+15*C21*$H$25</f>
        <v>14915.246</v>
      </c>
      <c r="D25" s="53">
        <f>D13+15*(D19-D20)+15*D21*$H$25</f>
        <v>14975.715999999997</v>
      </c>
      <c r="E25" s="53">
        <f>E13+15*(E19-E20)+15*E21*$H$25</f>
        <v>14787.0028</v>
      </c>
      <c r="F25" s="53">
        <f>F13+15*(F19-F20)+15*F21*$H$25</f>
        <v>14390.000399999997</v>
      </c>
      <c r="G25" s="53">
        <f>G13+15*(G19-G20)+15*G21*$H$25</f>
        <v>15695.964799999998</v>
      </c>
      <c r="H25">
        <v>1.2</v>
      </c>
    </row>
    <row r="26" spans="1:8" ht="12.75">
      <c r="A26" t="s">
        <v>63</v>
      </c>
      <c r="B26" s="53">
        <f>B13+20*(B19-B20)+20*B21*$H$26</f>
        <v>19350.72</v>
      </c>
      <c r="C26" s="53">
        <f>C13+20*(C19-C20)+20*C21*$H$26</f>
        <v>19277.716</v>
      </c>
      <c r="D26" s="53">
        <f>D13+20*(D19-D20)+20*D21*$H$26</f>
        <v>19407.735999999997</v>
      </c>
      <c r="E26" s="53">
        <f>E13+20*(E19-E20)+20*E21*$H$26</f>
        <v>18982.448800000002</v>
      </c>
      <c r="F26" s="53">
        <f>F13+20*(F19-F20)+20*F21*$H$26</f>
        <v>18591.378399999998</v>
      </c>
      <c r="G26" s="53">
        <f>G13+20*(G19-G20)+20*G21*$H$26</f>
        <v>20846.500799999998</v>
      </c>
      <c r="H26">
        <v>1.4</v>
      </c>
    </row>
    <row r="28" spans="1:7" ht="21" customHeight="1">
      <c r="A28" s="54" t="s">
        <v>64</v>
      </c>
      <c r="B28" s="54"/>
      <c r="C28" s="54"/>
      <c r="D28" s="54"/>
      <c r="E28" s="54"/>
      <c r="F28" s="54"/>
      <c r="G28" s="54"/>
    </row>
    <row r="29" spans="1:7" ht="27" customHeight="1">
      <c r="A29" s="54"/>
      <c r="B29" s="54"/>
      <c r="C29" s="54"/>
      <c r="D29" s="54"/>
      <c r="E29" s="54"/>
      <c r="F29" s="54"/>
      <c r="G29" s="54"/>
    </row>
  </sheetData>
  <sheetProtection selectLockedCells="1" selectUnlockedCells="1"/>
  <mergeCells count="2">
    <mergeCell ref="B1:F1"/>
    <mergeCell ref="A28:G29"/>
  </mergeCells>
  <conditionalFormatting sqref="B23:F23">
    <cfRule type="cellIs" priority="1" dxfId="0" operator="greaterThan" stopIfTrue="1">
      <formula>$G$23</formula>
    </cfRule>
    <cfRule type="cellIs" priority="2" dxfId="1" operator="lessThan" stopIfTrue="1">
      <formula>$G$23</formula>
    </cfRule>
  </conditionalFormatting>
  <conditionalFormatting sqref="B24:F24">
    <cfRule type="cellIs" priority="3" dxfId="0" operator="greaterThan" stopIfTrue="1">
      <formula>$G$24</formula>
    </cfRule>
    <cfRule type="cellIs" priority="4" dxfId="1" operator="lessThan" stopIfTrue="1">
      <formula>$G$24</formula>
    </cfRule>
  </conditionalFormatting>
  <conditionalFormatting sqref="B25:F25">
    <cfRule type="cellIs" priority="5" dxfId="0" operator="greaterThan" stopIfTrue="1">
      <formula>$G$25</formula>
    </cfRule>
    <cfRule type="cellIs" priority="6" dxfId="1" operator="lessThan" stopIfTrue="1">
      <formula>$G$25</formula>
    </cfRule>
  </conditionalFormatting>
  <conditionalFormatting sqref="B26:F26">
    <cfRule type="cellIs" priority="7" dxfId="0" operator="greaterThan" stopIfTrue="1">
      <formula>$G$26</formula>
    </cfRule>
    <cfRule type="cellIs" priority="8" dxfId="1" operator="lessThan" stopIfTrue="1">
      <formula>$G$26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I19" sqref="I19"/>
    </sheetView>
  </sheetViews>
  <sheetFormatPr defaultColWidth="11.421875" defaultRowHeight="12.75"/>
  <cols>
    <col min="1" max="1" width="22.421875" style="0" customWidth="1"/>
    <col min="2" max="7" width="17.421875" style="0" customWidth="1"/>
  </cols>
  <sheetData>
    <row r="1" spans="1:7" ht="12.75">
      <c r="A1" s="55"/>
      <c r="B1" s="56" t="s">
        <v>65</v>
      </c>
      <c r="C1" s="56" t="s">
        <v>66</v>
      </c>
      <c r="D1" s="56" t="s">
        <v>67</v>
      </c>
      <c r="E1" s="56" t="s">
        <v>68</v>
      </c>
      <c r="F1" s="56" t="s">
        <v>69</v>
      </c>
      <c r="G1" s="56" t="s">
        <v>70</v>
      </c>
    </row>
    <row r="2" spans="1:7" ht="12.75">
      <c r="A2" s="1">
        <v>5</v>
      </c>
      <c r="B2" s="57">
        <f>VMC!G23</f>
        <v>5570.267999999999</v>
      </c>
      <c r="C2" s="57">
        <f>VMC!B23</f>
        <v>5819.2</v>
      </c>
      <c r="D2" s="57">
        <f>VMC!C23</f>
        <v>6465.735</v>
      </c>
      <c r="E2" s="57">
        <f>VMC!D23</f>
        <v>6415.21</v>
      </c>
      <c r="F2" s="57">
        <f>VMC!E23</f>
        <v>6554.623</v>
      </c>
      <c r="G2" s="57">
        <f>VMC!F23</f>
        <v>6170.489</v>
      </c>
    </row>
    <row r="3" spans="1:7" ht="12.75">
      <c r="A3" s="1">
        <v>10</v>
      </c>
      <c r="B3" s="57">
        <f>VMC!G24</f>
        <v>10625.600319999998</v>
      </c>
      <c r="C3" s="57">
        <f>VMC!B24</f>
        <v>10235.488</v>
      </c>
      <c r="D3" s="57">
        <f>VMC!C24</f>
        <v>10678.6864</v>
      </c>
      <c r="E3" s="57">
        <f>VMC!D24</f>
        <v>10682.454399999999</v>
      </c>
      <c r="F3" s="57">
        <f>VMC!E24</f>
        <v>10664.01952</v>
      </c>
      <c r="G3" s="57">
        <f>VMC!F24</f>
        <v>10272.39136</v>
      </c>
    </row>
    <row r="4" spans="1:7" ht="12.75">
      <c r="A4" s="1">
        <v>15</v>
      </c>
      <c r="B4" s="57">
        <f>VMC!G25</f>
        <v>15695.964799999998</v>
      </c>
      <c r="C4" s="57">
        <f>VMC!B25</f>
        <v>14690.319999999998</v>
      </c>
      <c r="D4" s="57">
        <f>VMC!C25</f>
        <v>14915.246</v>
      </c>
      <c r="E4" s="57">
        <f>VMC!D25</f>
        <v>14975.715999999997</v>
      </c>
      <c r="F4" s="57">
        <f>VMC!E25</f>
        <v>14787.0028</v>
      </c>
      <c r="G4" s="57">
        <f>VMC!F25</f>
        <v>14390.000399999997</v>
      </c>
    </row>
    <row r="5" spans="1:7" ht="12.75">
      <c r="A5" s="1">
        <v>20</v>
      </c>
      <c r="B5" s="57">
        <f>VMC!G26</f>
        <v>20846.500799999998</v>
      </c>
      <c r="C5" s="57">
        <f>VMC!B26</f>
        <v>19350.72</v>
      </c>
      <c r="D5" s="57">
        <f>VMC!C26</f>
        <v>19277.716</v>
      </c>
      <c r="E5" s="57">
        <f>VMC!D26</f>
        <v>19407.735999999997</v>
      </c>
      <c r="F5" s="57">
        <f>VMC!E26</f>
        <v>18982.448800000002</v>
      </c>
      <c r="G5" s="57">
        <f>VMC!F26</f>
        <v>18591.378399999998</v>
      </c>
    </row>
    <row r="6" spans="2:7" ht="12.75">
      <c r="B6" s="58"/>
      <c r="C6" s="58"/>
      <c r="D6" s="58"/>
      <c r="E6" s="58"/>
      <c r="F6" s="58"/>
      <c r="G6" s="5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Roumanet </cp:lastModifiedBy>
  <dcterms:modified xsi:type="dcterms:W3CDTF">2010-03-05T22:17:50Z</dcterms:modified>
  <cp:category/>
  <cp:version/>
  <cp:contentType/>
  <cp:contentStatus/>
  <cp:revision>9</cp:revision>
</cp:coreProperties>
</file>